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site\cert\"/>
    </mc:Choice>
  </mc:AlternateContent>
  <bookViews>
    <workbookView xWindow="0" yWindow="0" windowWidth="23040" windowHeight="9105"/>
  </bookViews>
  <sheets>
    <sheet name="Purchasing" sheetId="1" r:id="rId1"/>
    <sheet name="Distribution" sheetId="2" r:id="rId2"/>
  </sheets>
  <definedNames>
    <definedName name="_xlnm.Print_Area" localSheetId="0">Purchasing!$B$1:$R$47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J39" i="1"/>
  <c r="L39" i="1" s="1"/>
  <c r="H15" i="1" l="1"/>
  <c r="I15" i="1"/>
  <c r="M24" i="1" l="1"/>
  <c r="Q17" i="1" l="1"/>
  <c r="P2" i="1" l="1"/>
  <c r="R23" i="1" l="1"/>
  <c r="R21" i="1"/>
  <c r="R42" i="1"/>
  <c r="R47" i="1" s="1"/>
  <c r="R27" i="1"/>
  <c r="R37" i="1"/>
  <c r="R38" i="1"/>
  <c r="R14" i="1"/>
  <c r="R16" i="1"/>
  <c r="R36" i="1"/>
  <c r="R18" i="1"/>
  <c r="R20" i="1"/>
  <c r="R25" i="1"/>
  <c r="R15" i="1"/>
  <c r="J24" i="1" l="1"/>
  <c r="L24" i="1" s="1"/>
  <c r="Q24" i="1"/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M15" i="1" l="1"/>
  <c r="J15" i="1"/>
  <c r="L15" i="1" s="1"/>
  <c r="M38" i="1" l="1"/>
  <c r="M25" i="1"/>
  <c r="M23" i="1"/>
  <c r="M17" i="1"/>
  <c r="M16" i="1"/>
  <c r="J38" i="1" l="1"/>
  <c r="L38" i="1" s="1"/>
  <c r="J36" i="1" l="1"/>
  <c r="L36" i="1" s="1"/>
  <c r="J37" i="1"/>
  <c r="L37" i="1" s="1"/>
  <c r="J34" i="1"/>
  <c r="L34" i="1" s="1"/>
  <c r="J35" i="1" l="1"/>
  <c r="L35" i="1" s="1"/>
  <c r="J33" i="1"/>
  <c r="L33" i="1" s="1"/>
  <c r="J31" i="1"/>
  <c r="L31" i="1" s="1"/>
  <c r="J32" i="1"/>
  <c r="L32" i="1" s="1"/>
  <c r="J28" i="1"/>
  <c r="L28" i="1" s="1"/>
  <c r="J29" i="1"/>
  <c r="L29" i="1" s="1"/>
  <c r="J30" i="1"/>
  <c r="L30" i="1" s="1"/>
  <c r="J2" i="1" l="1"/>
  <c r="L2" i="1" s="1"/>
  <c r="J3" i="1"/>
  <c r="L3" i="1" s="1"/>
  <c r="J4" i="1"/>
  <c r="L4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5" i="1"/>
  <c r="L25" i="1" s="1"/>
  <c r="J26" i="1"/>
  <c r="L26" i="1" s="1"/>
  <c r="J27" i="1"/>
  <c r="L27" i="1" s="1"/>
  <c r="J40" i="1"/>
  <c r="L40" i="1" s="1"/>
</calcChain>
</file>

<file path=xl/sharedStrings.xml><?xml version="1.0" encoding="utf-8"?>
<sst xmlns="http://schemas.openxmlformats.org/spreadsheetml/2006/main" count="344" uniqueCount="227">
  <si>
    <t>Utility</t>
  </si>
  <si>
    <t>Crown Harbor Emergency Response Team Information Handout - CERT Volunteers</t>
  </si>
  <si>
    <t>Crown Harbor Emergency Response Team Information Handout - Upper Crown</t>
  </si>
  <si>
    <t>Crown Harbor Emergency Response Team Information Handout - Lower Crown</t>
  </si>
  <si>
    <t>Crown Harbor Emergency Response Team Information Handout - Queens</t>
  </si>
  <si>
    <t>Crown Harbor Emergency Response Team Information Handout - Kings</t>
  </si>
  <si>
    <t>Crown Harbor Emergency Response Volunteer: Sign In and Sign Out Sheet</t>
  </si>
  <si>
    <t>Crown Harbor Emergency Response Communication Log</t>
  </si>
  <si>
    <t>Crown Harbor Residents List for each Neighborhood</t>
  </si>
  <si>
    <t>extra OK signs</t>
  </si>
  <si>
    <t>Gas Meter List for each Neighborhood</t>
  </si>
  <si>
    <t>Gate Release Document</t>
  </si>
  <si>
    <t>Crown Harbor Emergency Response First Aid List</t>
  </si>
  <si>
    <t>clipboard</t>
  </si>
  <si>
    <t>pens</t>
  </si>
  <si>
    <t>NOAA radio</t>
  </si>
  <si>
    <t>tape</t>
  </si>
  <si>
    <t>whistle</t>
  </si>
  <si>
    <t>wrench to shut off gas and water</t>
  </si>
  <si>
    <t>crowbar to get in garbage enclosures</t>
  </si>
  <si>
    <t>TOTAL</t>
  </si>
  <si>
    <t>Description</t>
  </si>
  <si>
    <t>#</t>
  </si>
  <si>
    <t>PRICE</t>
  </si>
  <si>
    <t>Community
Members</t>
  </si>
  <si>
    <t>NEED</t>
  </si>
  <si>
    <t>HAVE</t>
  </si>
  <si>
    <t>GRAND TOTAL</t>
  </si>
  <si>
    <t>utility wagon</t>
  </si>
  <si>
    <t>blocks of wood (to support jack)</t>
  </si>
  <si>
    <t>fire hose</t>
  </si>
  <si>
    <t>fire nozzle</t>
  </si>
  <si>
    <t>long crowbar</t>
  </si>
  <si>
    <t>shovels</t>
  </si>
  <si>
    <t>bottle jack with handle</t>
  </si>
  <si>
    <t>UNITS</t>
  </si>
  <si>
    <t>COST PER UNIT</t>
  </si>
  <si>
    <t>backpacks (to hold supplies per team and keep under bed)</t>
  </si>
  <si>
    <t>sledgehammer</t>
  </si>
  <si>
    <t>bio-blue toilet deodorant (12 pouches)</t>
  </si>
  <si>
    <t>Storage</t>
  </si>
  <si>
    <t>team member backpack</t>
  </si>
  <si>
    <t>community shed</t>
  </si>
  <si>
    <t>Amazon.com</t>
  </si>
  <si>
    <t>FedEx</t>
  </si>
  <si>
    <t>basic first aid kit (attends to 50 people)</t>
  </si>
  <si>
    <t>first aid kit including examining gloves (fully stocked trauma kit)</t>
  </si>
  <si>
    <t>ORDERED</t>
  </si>
  <si>
    <t>RECEIVED</t>
  </si>
  <si>
    <t>REMAIN</t>
  </si>
  <si>
    <t>headlamp to affix to your hard hat (needs 3 AAA batteries)</t>
  </si>
  <si>
    <t>CHARGED</t>
  </si>
  <si>
    <t>portable toilets (5 gallon buckets with seats and lids)</t>
  </si>
  <si>
    <t>TAX</t>
  </si>
  <si>
    <t>Radio &amp;
Logistics</t>
  </si>
  <si>
    <t>Search &amp;
Rescue</t>
  </si>
  <si>
    <t>First
Aid</t>
  </si>
  <si>
    <t>PROVIDER</t>
  </si>
  <si>
    <t>Dollar Store</t>
  </si>
  <si>
    <t>walkie-talkie (sold in sets of two)</t>
  </si>
  <si>
    <t>AAA batteries (sold as  a pack of 36)</t>
  </si>
  <si>
    <t>flashlight (shakeable - no batteries)</t>
  </si>
  <si>
    <t>Care
Centers</t>
  </si>
  <si>
    <t>lantern (packs of 3, each needs 3 AA batteries, came with 3)</t>
  </si>
  <si>
    <t>extra AA batteries (sold as a pack of 48)</t>
  </si>
  <si>
    <t>AAA batteries (sold as  a pack of 32)</t>
  </si>
  <si>
    <t>COSTCO</t>
  </si>
  <si>
    <t>CERT Team</t>
  </si>
  <si>
    <t>Status</t>
  </si>
  <si>
    <t>CERT Unit</t>
  </si>
  <si>
    <t>CERT Name</t>
  </si>
  <si>
    <t>CERT Email</t>
  </si>
  <si>
    <t>CERT Cell</t>
  </si>
  <si>
    <t>CERT sort</t>
  </si>
  <si>
    <t>1303 Crown Drive</t>
  </si>
  <si>
    <t>Denise Gasti</t>
  </si>
  <si>
    <t>drgasti@comcast.net</t>
  </si>
  <si>
    <t>(510) 846-1441</t>
  </si>
  <si>
    <t>Cheryl Saxton</t>
  </si>
  <si>
    <t>golfingdc@aol.com</t>
  </si>
  <si>
    <t>DONE</t>
  </si>
  <si>
    <t>1304 Crown Drive</t>
  </si>
  <si>
    <t>Valerie Boone</t>
  </si>
  <si>
    <t>valerieboone@me.com</t>
  </si>
  <si>
    <t>(510) 326-6856</t>
  </si>
  <si>
    <t>Jeptha Boone</t>
  </si>
  <si>
    <t>1305 Crown Drive</t>
  </si>
  <si>
    <t>Scott Sheppard</t>
  </si>
  <si>
    <t>scott.s.sheppard@comcast.net</t>
  </si>
  <si>
    <t>(480) 239-5346</t>
  </si>
  <si>
    <t>Sheryl Sheppard</t>
  </si>
  <si>
    <t>sheryl.sheppard@comcast.net</t>
  </si>
  <si>
    <t>(480) 239-5349</t>
  </si>
  <si>
    <t>1308 Crown Drive</t>
  </si>
  <si>
    <t>Margot Gibson</t>
  </si>
  <si>
    <t>margotgibson@gmail.com</t>
  </si>
  <si>
    <t>(510) 418-0746</t>
  </si>
  <si>
    <t>Don Gibson</t>
  </si>
  <si>
    <t>supranets@yahoo.com</t>
  </si>
  <si>
    <t>(510) 748-9459</t>
  </si>
  <si>
    <t>1310 Crown Drive</t>
  </si>
  <si>
    <t>Nini Curry</t>
  </si>
  <si>
    <t>nini@fentonscreamery.com</t>
  </si>
  <si>
    <t>Scott Whidden</t>
  </si>
  <si>
    <t>scott@fentonscreamery.com</t>
  </si>
  <si>
    <t>1311 Crown Drive</t>
  </si>
  <si>
    <t>Dave Eck</t>
  </si>
  <si>
    <t>davideck1311@comcast.net</t>
  </si>
  <si>
    <t>1320 Crown Drive</t>
  </si>
  <si>
    <t>Sandra Quist</t>
  </si>
  <si>
    <t>slqmail@comcast.net</t>
  </si>
  <si>
    <t>(510) 604-4161</t>
  </si>
  <si>
    <t>1351 Crown Drive</t>
  </si>
  <si>
    <t>Sean McDermott</t>
  </si>
  <si>
    <t>smcdermott@sfchronicle.com</t>
  </si>
  <si>
    <t>(510) 495-5507</t>
  </si>
  <si>
    <t>1353 Crown Drive</t>
  </si>
  <si>
    <t>Joe DeLano</t>
  </si>
  <si>
    <t>journal126@yahoo.com</t>
  </si>
  <si>
    <t>(925) 785-9536</t>
  </si>
  <si>
    <t>LEFT AT DOOR</t>
  </si>
  <si>
    <t>1355 Crown Drive</t>
  </si>
  <si>
    <t>Christopher Liebbe</t>
  </si>
  <si>
    <t>cal4783@gmail.com</t>
  </si>
  <si>
    <t>1359 Crown Drive</t>
  </si>
  <si>
    <t>Carol Towata</t>
  </si>
  <si>
    <t>caroltowata@comcast.net</t>
  </si>
  <si>
    <t>1371 Crown Drive</t>
  </si>
  <si>
    <t>Deeahna Lorenz</t>
  </si>
  <si>
    <t>deeahnalorenz@att.net</t>
  </si>
  <si>
    <t>(510) 528-2228</t>
  </si>
  <si>
    <t>1373 Crown Drive</t>
  </si>
  <si>
    <t>Shirley Soares</t>
  </si>
  <si>
    <t>shirleysoares@comcast.net</t>
  </si>
  <si>
    <t>(510) 749-0791</t>
  </si>
  <si>
    <t>1375 Crown Drive</t>
  </si>
  <si>
    <t>Kate Bourne</t>
  </si>
  <si>
    <t>kandeclub@gmail.com</t>
  </si>
  <si>
    <t>(510) 295-7941</t>
  </si>
  <si>
    <t>Elizabeth Sloan</t>
  </si>
  <si>
    <t>esloanmft@gmail.com</t>
  </si>
  <si>
    <t>(510) 502-1901</t>
  </si>
  <si>
    <t>1379 Crown Drive</t>
  </si>
  <si>
    <t>Diane Mosier</t>
  </si>
  <si>
    <t>livelyarts2@aol.com</t>
  </si>
  <si>
    <t>1383 Crown Drive</t>
  </si>
  <si>
    <t>Miekle Gledhill</t>
  </si>
  <si>
    <t>mieklegledhill@comcast.net</t>
  </si>
  <si>
    <t>(510) 362-9368</t>
  </si>
  <si>
    <t>530 Queens Road</t>
  </si>
  <si>
    <t>Katy Burns</t>
  </si>
  <si>
    <t>katyburns@yahoo.com</t>
  </si>
  <si>
    <t>(415) 297-8539</t>
  </si>
  <si>
    <t>Tom Burns</t>
  </si>
  <si>
    <t>tr.burns@yahoo.com</t>
  </si>
  <si>
    <t>(415) 297-2396</t>
  </si>
  <si>
    <t>536 Kings Road</t>
  </si>
  <si>
    <t>Elizabeth Phipps</t>
  </si>
  <si>
    <t>elizphipps@hotmail.com</t>
  </si>
  <si>
    <t>(510) 501-8011</t>
  </si>
  <si>
    <t>541 Kings Road</t>
  </si>
  <si>
    <t>Kris Moore</t>
  </si>
  <si>
    <t>rentacat1@gmail.com</t>
  </si>
  <si>
    <t>542 Queens Road</t>
  </si>
  <si>
    <t>Warren Linney</t>
  </si>
  <si>
    <t>wlinney@broadlink.com</t>
  </si>
  <si>
    <t xml:space="preserve">(808) 385-8228 </t>
  </si>
  <si>
    <t>546 Kings Road</t>
  </si>
  <si>
    <t>Ron Barrett</t>
  </si>
  <si>
    <t>rbarrett@sbcglobal.net</t>
  </si>
  <si>
    <t>(510) 523-8077</t>
  </si>
  <si>
    <t>546 Queens Road</t>
  </si>
  <si>
    <t>Paul Ackerman</t>
  </si>
  <si>
    <t>paulrackerman@msn.com</t>
  </si>
  <si>
    <t>(510) 748-9041</t>
  </si>
  <si>
    <t>Valerie Ackerman</t>
  </si>
  <si>
    <t>547 Kings Road</t>
  </si>
  <si>
    <t>Ed Staznezer</t>
  </si>
  <si>
    <t>edstavnezer@gmail.com</t>
  </si>
  <si>
    <t>(216) 246-0408</t>
  </si>
  <si>
    <t>548 Queens Road</t>
  </si>
  <si>
    <t>Rusty DiSandro</t>
  </si>
  <si>
    <t>rusty.roseanne@comcast.net</t>
  </si>
  <si>
    <t xml:space="preserve">(510) 697-3917 </t>
  </si>
  <si>
    <t>Roseanne DiSandro</t>
  </si>
  <si>
    <t>roseanne.disandro@gmail.com</t>
  </si>
  <si>
    <t xml:space="preserve">(650) 218-6769 </t>
  </si>
  <si>
    <t>556 Kings Road</t>
  </si>
  <si>
    <t>Burnham Matthews</t>
  </si>
  <si>
    <t>bmatt556@comcast.net</t>
  </si>
  <si>
    <t>(510) 301-9150</t>
  </si>
  <si>
    <t>558 Kings Road</t>
  </si>
  <si>
    <t>Eve Abramowitz</t>
  </si>
  <si>
    <t>eveapm@yahoo.com</t>
  </si>
  <si>
    <t>(510) 599-4109</t>
  </si>
  <si>
    <t>564 Kings Road</t>
  </si>
  <si>
    <t>Wendy Young</t>
  </si>
  <si>
    <t>wcsyoung@hotmail.com</t>
  </si>
  <si>
    <t xml:space="preserve">(510) 332-9474 </t>
  </si>
  <si>
    <t>Judy Munsen</t>
  </si>
  <si>
    <t>jmunsen@mac.com</t>
  </si>
  <si>
    <t xml:space="preserve">(510) 316-6992 </t>
  </si>
  <si>
    <t>568 Queens Road</t>
  </si>
  <si>
    <t>Seth Payne</t>
  </si>
  <si>
    <t>(510) 467-9258</t>
  </si>
  <si>
    <t>Jennifer Payne</t>
  </si>
  <si>
    <t>jensammijo@yahoo.com</t>
  </si>
  <si>
    <t>(206) 427-9954</t>
  </si>
  <si>
    <t>572 Kings Road</t>
  </si>
  <si>
    <t>Nancy Pace</t>
  </si>
  <si>
    <t>pacen@sutterhealth.org</t>
  </si>
  <si>
    <t>(510) 872-2045</t>
  </si>
  <si>
    <t>578 Queens Road</t>
  </si>
  <si>
    <t>Cynthia Allison Obuchi</t>
  </si>
  <si>
    <t>callison0629@sbcglobal.net</t>
  </si>
  <si>
    <t>(415) 716-0035</t>
  </si>
  <si>
    <t>582 Kings Road</t>
  </si>
  <si>
    <t>Colette Collester</t>
  </si>
  <si>
    <t>colettecollester@gmail.com</t>
  </si>
  <si>
    <t>(510) 846-7982</t>
  </si>
  <si>
    <t>590 Kings Road</t>
  </si>
  <si>
    <t>Peggy McDermoot</t>
  </si>
  <si>
    <t>peggymcdermott@comcast.net</t>
  </si>
  <si>
    <t>(510) 502-3523</t>
  </si>
  <si>
    <t>Gene McDermott</t>
  </si>
  <si>
    <t>eugenemcdermott@comcast.net</t>
  </si>
  <si>
    <t>(510) 631-9467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</si>
</sst>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/>
    <xf numFmtId="0" fontId="0" fillId="0" borderId="0" xfId="0" applyFill="1" applyAlignment="1">
      <alignment horizontal="center" vertical="top"/>
    </xf>
    <xf numFmtId="0" fontId="0" fillId="0" borderId="0" xfId="0" applyFill="1"/>
    <xf numFmtId="164" fontId="0" fillId="0" borderId="0" xfId="0" applyNumberFormat="1" applyFill="1"/>
    <xf numFmtId="0" fontId="0" fillId="0" borderId="0" xfId="0" applyNumberFormat="1"/>
    <xf numFmtId="0" fontId="2" fillId="0" borderId="0" xfId="1"/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2">
    <dxf>
      <numFmt numFmtId="164" formatCode="&quot;$&quot;#,##0.00"/>
    </dxf>
    <dxf>
      <numFmt numFmtId="0" formatCode="General"/>
    </dxf>
    <dxf>
      <numFmt numFmtId="164" formatCode="&quot;$&quot;#,##0.00"/>
    </dxf>
    <dxf>
      <numFmt numFmtId="0" formatCode="General"/>
    </dxf>
    <dxf>
      <numFmt numFmtId="0" formatCode="General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R40" totalsRowShown="0" headerRowDxfId="11">
  <autoFilter ref="A1:R40"/>
  <tableColumns count="18">
    <tableColumn id="1" name="#" dataDxfId="10"/>
    <tableColumn id="2" name="Description"/>
    <tableColumn id="14" name="Storage"/>
    <tableColumn id="3" name="Radio &amp;_x000a_Logistics" dataDxfId="9"/>
    <tableColumn id="4" name="Search &amp;_x000a_Rescue" dataDxfId="8"/>
    <tableColumn id="5" name="Utility" dataDxfId="7"/>
    <tableColumn id="6" name="First_x000a_Aid" dataDxfId="6"/>
    <tableColumn id="19" name="Care_x000a_Centers" dataDxfId="5"/>
    <tableColumn id="7" name="Community_x000a_Members"/>
    <tableColumn id="11" name="TOTAL" dataDxfId="4">
      <calculatedColumnFormula>SUM(Table1[[#This Row],[Radio &amp;
Logistics]:[Community
Members]])</calculatedColumnFormula>
    </tableColumn>
    <tableColumn id="12" name="HAVE"/>
    <tableColumn id="8" name="NEED" dataDxfId="3">
      <calculatedColumnFormula>J2-K2</calculatedColumnFormula>
    </tableColumn>
    <tableColumn id="10" name="PRICE" dataDxfId="2"/>
    <tableColumn id="13" name="PROVIDER"/>
    <tableColumn id="15" name="ORDERED"/>
    <tableColumn id="16" name="RECEIVED"/>
    <tableColumn id="17" name="REMAIN" dataDxfId="1">
      <calculatedColumnFormula>IF(O2-P2=0,"",O2-P2)</calculatedColumnFormula>
    </tableColumn>
    <tableColumn id="18" name="CHARGED" data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G45" totalsRowShown="0">
  <autoFilter ref="A1:G45"/>
  <sortState ref="A2:G45">
    <sortCondition ref="G1:G45"/>
  </sortState>
  <tableColumns count="7">
    <tableColumn id="1" name="CERT Team"/>
    <tableColumn id="2" name="Status"/>
    <tableColumn id="3" name="CERT Unit"/>
    <tableColumn id="4" name="CERT Name"/>
    <tableColumn id="5" name="CERT Email"/>
    <tableColumn id="6" name="CERT Cell"/>
    <tableColumn id="7" name="CERT sor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Be-Smart-Get-Prepared-Standards/dp/B00CYBXLA4/ref=sr_1_1?s=sporting-goods&amp;ie=UTF8&amp;qid=1501450894&amp;sr=1-1&amp;keywords=first+aid+kit" TargetMode="External"/><Relationship Id="rId13" Type="http://schemas.openxmlformats.org/officeDocument/2006/relationships/hyperlink" Target="https://www.amazon.com/gp/product/B00002N5VN/ref=od_aui_detailpages00?ie=UTF8&amp;psc=1" TargetMode="External"/><Relationship Id="rId18" Type="http://schemas.openxmlformats.org/officeDocument/2006/relationships/hyperlink" Target="https://www.amazon.com/gp/product/B00MNV8E0C/ref=detailpage?ie=UTF8&amp;psc=1" TargetMode="External"/><Relationship Id="rId3" Type="http://schemas.openxmlformats.org/officeDocument/2006/relationships/hyperlink" Target="http://local.fedex.com/ca/alameda/office-0462/copy-print-service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mazon.com/gp/product/B01EJ0XB8O/ref=oh_aui_detailpage_o00_s00?ie=UTF8&amp;psc=1" TargetMode="External"/><Relationship Id="rId12" Type="http://schemas.openxmlformats.org/officeDocument/2006/relationships/hyperlink" Target="https://www.amazon.com/ER-Emergency-Ready-8SP-Multi-Use/dp/B008DEYYAC/ref=sr_1_2?s=sporting-goods&amp;ie=UTF8&amp;qid=1501451189&amp;sr=1-2&amp;keywords=gas+shutoff+wrench" TargetMode="External"/><Relationship Id="rId17" Type="http://schemas.openxmlformats.org/officeDocument/2006/relationships/hyperlink" Target="https://www.amazon.com/Crystell-Outdoor-Backpack-Drawstring-Rucksack/dp/B072PQMLWN/ref=sr_1_20?s=sporting-goods&amp;ie=UTF8&amp;qid=1501452000&amp;sr=1-20&amp;keywords=backpack" TargetMode="External"/><Relationship Id="rId2" Type="http://schemas.openxmlformats.org/officeDocument/2006/relationships/hyperlink" Target="http://local.fedex.com/ca/alameda/office-0462/copy-print-services.html" TargetMode="External"/><Relationship Id="rId16" Type="http://schemas.openxmlformats.org/officeDocument/2006/relationships/hyperlink" Target="https://www.amazon.com/Reliance-Products-Bio-Blue-Deodorant-Chemicals/dp/B0011MXVD4/ref=sr_1_1?s=sporting-goods&amp;ie=UTF8&amp;qid=1501451936&amp;sr=1-1&amp;keywords=bio-blue+toilet" TargetMode="External"/><Relationship Id="rId20" Type="http://schemas.openxmlformats.org/officeDocument/2006/relationships/hyperlink" Target="https://www.amazon.com/Cobra-ACXT145-Walkie-Talkie/dp/B019RIOX12/ref=sr_1_1?s=sporting-goods&amp;ie=UTF8&amp;qid=1501452128&amp;sr=1-1-spons&amp;keywords=walkie-talkie&amp;psc=1" TargetMode="External"/><Relationship Id="rId1" Type="http://schemas.openxmlformats.org/officeDocument/2006/relationships/hyperlink" Target="http://local.fedex.com/ca/alameda/office-0462/copy-print-services.html" TargetMode="External"/><Relationship Id="rId6" Type="http://schemas.openxmlformats.org/officeDocument/2006/relationships/hyperlink" Target="https://www.amazon.com/Weather-soled-Powered-Flashlight-adaptors/dp/B0716DBZGD/ref=sr_1_1?s=sporting-goods&amp;ie=UTF8&amp;qid=1501450735&amp;sr=1-1&amp;keywords=noaa+radio" TargetMode="External"/><Relationship Id="rId11" Type="http://schemas.openxmlformats.org/officeDocument/2006/relationships/hyperlink" Target="https://www.amazon.com/Flashlight-Datework-Batteries-Zoomable-Camping/dp/B06XXXZZFY/ref=sr_1_9?s=sporting-goods&amp;ie=UTF8&amp;qid=1501451134&amp;sr=1-9&amp;keywords=headlamp" TargetMode="External"/><Relationship Id="rId5" Type="http://schemas.openxmlformats.org/officeDocument/2006/relationships/hyperlink" Target="https://www.amazon.com/gp/slredirect/picassoRedirect.html/ref=pa_sp_atf_sporting_sr_pg1_1?ie=UTF8&amp;adId=A07761513FL5S1KE6B9YZ&amp;url=https%3A%2F%2Fwww.amazon.com%2FLetter-Size-Clipboard-Standard-Hardboard%2Fdp%2FB0192H5XPS%2Fref%3Dsr_1_1%3Fs%3Dsporting-goods%25" TargetMode="External"/><Relationship Id="rId15" Type="http://schemas.openxmlformats.org/officeDocument/2006/relationships/hyperlink" Target="https://www.amazon.com/gp/product/B000FIAPXO/ref=oh_aui_detailpage_o00_s00?ie=UTF8&amp;psc=1" TargetMode="External"/><Relationship Id="rId10" Type="http://schemas.openxmlformats.org/officeDocument/2006/relationships/hyperlink" Target="https://www.amazon.com/3M-Value-Duct-Tape-Silver/dp/B004M8SILE/ref=sr_1_1?s=sporting-goods&amp;ie=UTF8&amp;qid=1501451084&amp;sr=1-1-spons&amp;keywords=duct+tape&amp;psc=1" TargetMode="External"/><Relationship Id="rId19" Type="http://schemas.openxmlformats.org/officeDocument/2006/relationships/hyperlink" Target="https://www.amazon.com/gp/product/B00LH3DMUO/ref=oh_aui_detailpage_o00_s00?ie=UTF8&amp;th=1" TargetMode="External"/><Relationship Id="rId4" Type="http://schemas.openxmlformats.org/officeDocument/2006/relationships/hyperlink" Target="https://www.amazon.com/Etekcity-Portable-Outdoor-Lantern-Batteries/dp/B01CNKG5Z8/ref=sr_1_1?ie=UTF8&amp;qid=1501450448&amp;sr=8-1-spons&amp;keywords=lantern&amp;psc=1" TargetMode="External"/><Relationship Id="rId9" Type="http://schemas.openxmlformats.org/officeDocument/2006/relationships/hyperlink" Target="https://www.amazon.com/Doinshop-Aluminum-Emergency-Survival-Keychain/dp/B013B3U4XK/ref=sr_1_15?s=sporting-goods&amp;ie=UTF8&amp;qid=1501450966&amp;sr=1-15&amp;keywords=emergency+whistle" TargetMode="External"/><Relationship Id="rId14" Type="http://schemas.openxmlformats.org/officeDocument/2006/relationships/hyperlink" Target="https://www.amazon.com/Dixie-First-Responder-Stocked-Trauma/dp/B00IXPMRAA/ref=sr_1_8?s=sporting-goods&amp;ie=UTF8&amp;qid=1501451415&amp;sr=1-8&amp;keywords=first%2Baid%2Bkit&amp;th=1" TargetMode="External"/><Relationship Id="rId2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Normal="10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RowHeight="15" x14ac:dyDescent="0.25"/>
  <cols>
    <col min="1" max="1" width="6.5703125" style="1" bestFit="1" customWidth="1"/>
    <col min="2" max="2" width="74.85546875" bestFit="1" customWidth="1"/>
    <col min="3" max="3" width="22.42578125" bestFit="1" customWidth="1"/>
    <col min="4" max="8" width="11.7109375" style="1" customWidth="1"/>
    <col min="9" max="9" width="14.7109375" customWidth="1"/>
    <col min="10" max="10" width="11.140625" bestFit="1" customWidth="1"/>
    <col min="11" max="11" width="10.42578125" bestFit="1" customWidth="1"/>
    <col min="12" max="12" width="10.28515625" bestFit="1" customWidth="1"/>
    <col min="13" max="13" width="10.5703125" customWidth="1"/>
    <col min="14" max="14" width="13.140625" bestFit="1" customWidth="1"/>
    <col min="15" max="16" width="10.7109375" customWidth="1"/>
    <col min="18" max="18" width="10.28515625" style="4" customWidth="1"/>
  </cols>
  <sheetData>
    <row r="1" spans="1:18" ht="30" x14ac:dyDescent="0.25">
      <c r="A1" s="2" t="s">
        <v>22</v>
      </c>
      <c r="B1" s="3" t="s">
        <v>21</v>
      </c>
      <c r="C1" s="3" t="s">
        <v>40</v>
      </c>
      <c r="D1" s="5" t="s">
        <v>54</v>
      </c>
      <c r="E1" s="5" t="s">
        <v>55</v>
      </c>
      <c r="F1" s="2" t="s">
        <v>0</v>
      </c>
      <c r="G1" s="5" t="s">
        <v>56</v>
      </c>
      <c r="H1" s="5" t="s">
        <v>62</v>
      </c>
      <c r="I1" s="5" t="s">
        <v>24</v>
      </c>
      <c r="J1" s="5" t="s">
        <v>20</v>
      </c>
      <c r="K1" s="5" t="s">
        <v>26</v>
      </c>
      <c r="L1" s="2" t="s">
        <v>25</v>
      </c>
      <c r="M1" s="2" t="s">
        <v>23</v>
      </c>
      <c r="N1" s="2" t="s">
        <v>57</v>
      </c>
      <c r="O1" s="2" t="s">
        <v>47</v>
      </c>
      <c r="P1" s="2" t="s">
        <v>48</v>
      </c>
      <c r="Q1" s="2" t="s">
        <v>49</v>
      </c>
      <c r="R1" s="12" t="s">
        <v>51</v>
      </c>
    </row>
    <row r="2" spans="1:18" x14ac:dyDescent="0.25">
      <c r="A2" s="1">
        <v>1</v>
      </c>
      <c r="B2" t="s">
        <v>1</v>
      </c>
      <c r="C2" t="s">
        <v>41</v>
      </c>
      <c r="D2" s="1">
        <v>10</v>
      </c>
      <c r="E2" s="1">
        <v>12</v>
      </c>
      <c r="F2" s="1">
        <v>12</v>
      </c>
      <c r="G2" s="1">
        <v>10</v>
      </c>
      <c r="J2">
        <f>SUM(Table1[[#This Row],[Radio &amp;
Logistics]:[Community
Members]])</f>
        <v>44</v>
      </c>
      <c r="K2">
        <v>0</v>
      </c>
      <c r="L2">
        <f t="shared" ref="L2" si="0">J2-K2</f>
        <v>44</v>
      </c>
      <c r="M2" s="4">
        <v>0.1</v>
      </c>
      <c r="N2" s="11" t="s">
        <v>44</v>
      </c>
      <c r="O2">
        <v>44</v>
      </c>
      <c r="P2">
        <f>14+5+5+5+5+5+5</f>
        <v>44</v>
      </c>
      <c r="Q2" t="str">
        <f t="shared" ref="Q2:Q40" si="1">IF(O2-P2=0,"",O2-P2)</f>
        <v/>
      </c>
      <c r="R2" s="4">
        <v>0</v>
      </c>
    </row>
    <row r="3" spans="1:18" x14ac:dyDescent="0.25">
      <c r="A3" s="1">
        <v>2</v>
      </c>
      <c r="B3" t="s">
        <v>2</v>
      </c>
      <c r="C3" t="s">
        <v>41</v>
      </c>
      <c r="I3">
        <v>20</v>
      </c>
      <c r="J3">
        <f>SUM(Table1[[#This Row],[Radio &amp;
Logistics]:[Community
Members]])</f>
        <v>20</v>
      </c>
      <c r="K3">
        <v>0</v>
      </c>
      <c r="L3">
        <f t="shared" ref="L3:L40" si="2">J3-K3</f>
        <v>20</v>
      </c>
      <c r="M3" s="4">
        <v>0.1</v>
      </c>
      <c r="N3" s="11" t="s">
        <v>44</v>
      </c>
      <c r="Q3" t="str">
        <f t="shared" si="1"/>
        <v/>
      </c>
    </row>
    <row r="4" spans="1:18" x14ac:dyDescent="0.25">
      <c r="A4" s="1">
        <v>3</v>
      </c>
      <c r="B4" t="s">
        <v>3</v>
      </c>
      <c r="C4" t="s">
        <v>41</v>
      </c>
      <c r="I4">
        <v>20</v>
      </c>
      <c r="J4">
        <f>SUM(Table1[[#This Row],[Radio &amp;
Logistics]:[Community
Members]])</f>
        <v>20</v>
      </c>
      <c r="K4">
        <v>0</v>
      </c>
      <c r="L4">
        <f t="shared" si="2"/>
        <v>20</v>
      </c>
      <c r="M4" s="4">
        <v>0.1</v>
      </c>
      <c r="N4" s="11" t="s">
        <v>44</v>
      </c>
      <c r="Q4" t="str">
        <f t="shared" si="1"/>
        <v/>
      </c>
    </row>
    <row r="5" spans="1:18" x14ac:dyDescent="0.25">
      <c r="A5" s="1">
        <v>4</v>
      </c>
      <c r="B5" t="s">
        <v>4</v>
      </c>
      <c r="C5" t="s">
        <v>41</v>
      </c>
      <c r="I5">
        <v>14</v>
      </c>
      <c r="J5">
        <f>SUM(Table1[[#This Row],[Radio &amp;
Logistics]:[Community
Members]])</f>
        <v>14</v>
      </c>
      <c r="K5">
        <v>0</v>
      </c>
      <c r="L5">
        <f t="shared" si="2"/>
        <v>14</v>
      </c>
      <c r="M5" s="4">
        <v>0.1</v>
      </c>
      <c r="N5" s="11" t="s">
        <v>44</v>
      </c>
      <c r="Q5" t="str">
        <f t="shared" si="1"/>
        <v/>
      </c>
    </row>
    <row r="6" spans="1:18" x14ac:dyDescent="0.25">
      <c r="A6" s="1">
        <v>5</v>
      </c>
      <c r="B6" t="s">
        <v>5</v>
      </c>
      <c r="C6" t="s">
        <v>41</v>
      </c>
      <c r="I6">
        <v>22</v>
      </c>
      <c r="J6">
        <f>SUM(Table1[[#This Row],[Radio &amp;
Logistics]:[Community
Members]])</f>
        <v>22</v>
      </c>
      <c r="K6">
        <v>0</v>
      </c>
      <c r="L6">
        <f t="shared" si="2"/>
        <v>22</v>
      </c>
      <c r="M6" s="4">
        <v>0.1</v>
      </c>
      <c r="N6" s="11" t="s">
        <v>44</v>
      </c>
      <c r="Q6" t="str">
        <f t="shared" si="1"/>
        <v/>
      </c>
    </row>
    <row r="7" spans="1:18" x14ac:dyDescent="0.25">
      <c r="A7" s="1">
        <v>6</v>
      </c>
      <c r="B7" t="s">
        <v>6</v>
      </c>
      <c r="C7" t="s">
        <v>41</v>
      </c>
      <c r="D7" s="1">
        <v>10</v>
      </c>
      <c r="J7">
        <f>SUM(Table1[[#This Row],[Radio &amp;
Logistics]:[Community
Members]])</f>
        <v>10</v>
      </c>
      <c r="K7">
        <v>0</v>
      </c>
      <c r="L7">
        <f t="shared" si="2"/>
        <v>10</v>
      </c>
      <c r="M7" s="4">
        <v>0.1</v>
      </c>
      <c r="N7" s="11" t="s">
        <v>44</v>
      </c>
      <c r="O7">
        <v>10</v>
      </c>
      <c r="P7">
        <v>10</v>
      </c>
      <c r="Q7" t="str">
        <f t="shared" si="1"/>
        <v/>
      </c>
      <c r="R7" s="4">
        <v>0</v>
      </c>
    </row>
    <row r="8" spans="1:18" x14ac:dyDescent="0.25">
      <c r="A8" s="1">
        <v>7</v>
      </c>
      <c r="B8" t="s">
        <v>7</v>
      </c>
      <c r="C8" t="s">
        <v>41</v>
      </c>
      <c r="D8" s="1">
        <v>10</v>
      </c>
      <c r="J8">
        <f>SUM(Table1[[#This Row],[Radio &amp;
Logistics]:[Community
Members]])</f>
        <v>10</v>
      </c>
      <c r="K8">
        <v>0</v>
      </c>
      <c r="L8">
        <f t="shared" si="2"/>
        <v>10</v>
      </c>
      <c r="M8" s="4">
        <v>0.1</v>
      </c>
      <c r="N8" s="11" t="s">
        <v>44</v>
      </c>
      <c r="O8">
        <v>10</v>
      </c>
      <c r="P8">
        <v>10</v>
      </c>
      <c r="Q8" t="str">
        <f t="shared" si="1"/>
        <v/>
      </c>
      <c r="R8" s="4">
        <v>0</v>
      </c>
    </row>
    <row r="9" spans="1:18" x14ac:dyDescent="0.25">
      <c r="A9" s="1">
        <v>8</v>
      </c>
      <c r="B9" t="s">
        <v>8</v>
      </c>
      <c r="C9" t="s">
        <v>41</v>
      </c>
      <c r="E9" s="1">
        <v>12</v>
      </c>
      <c r="J9">
        <f>SUM(Table1[[#This Row],[Radio &amp;
Logistics]:[Community
Members]])</f>
        <v>12</v>
      </c>
      <c r="K9">
        <v>0</v>
      </c>
      <c r="L9">
        <f t="shared" si="2"/>
        <v>12</v>
      </c>
      <c r="M9" s="4">
        <v>0.1</v>
      </c>
      <c r="N9" s="11" t="s">
        <v>44</v>
      </c>
      <c r="O9">
        <v>12</v>
      </c>
      <c r="P9">
        <v>12</v>
      </c>
      <c r="Q9" t="str">
        <f t="shared" si="1"/>
        <v/>
      </c>
      <c r="R9" s="4">
        <v>0</v>
      </c>
    </row>
    <row r="10" spans="1:18" x14ac:dyDescent="0.25">
      <c r="A10" s="1">
        <v>9</v>
      </c>
      <c r="B10" t="s">
        <v>9</v>
      </c>
      <c r="C10" t="s">
        <v>41</v>
      </c>
      <c r="E10" s="1">
        <v>72</v>
      </c>
      <c r="J10">
        <f>SUM(Table1[[#This Row],[Radio &amp;
Logistics]:[Community
Members]])</f>
        <v>72</v>
      </c>
      <c r="K10">
        <v>0</v>
      </c>
      <c r="L10">
        <f t="shared" si="2"/>
        <v>72</v>
      </c>
      <c r="M10" s="4">
        <v>0.1</v>
      </c>
      <c r="N10" s="11" t="s">
        <v>44</v>
      </c>
      <c r="O10">
        <v>72</v>
      </c>
      <c r="P10">
        <v>72</v>
      </c>
      <c r="Q10" t="str">
        <f t="shared" si="1"/>
        <v/>
      </c>
      <c r="R10" s="4">
        <v>0</v>
      </c>
    </row>
    <row r="11" spans="1:18" x14ac:dyDescent="0.25">
      <c r="A11" s="1">
        <v>10</v>
      </c>
      <c r="B11" t="s">
        <v>10</v>
      </c>
      <c r="C11" t="s">
        <v>41</v>
      </c>
      <c r="F11" s="1">
        <v>12</v>
      </c>
      <c r="J11">
        <f>SUM(Table1[[#This Row],[Radio &amp;
Logistics]:[Community
Members]])</f>
        <v>12</v>
      </c>
      <c r="K11">
        <v>0</v>
      </c>
      <c r="L11">
        <f t="shared" si="2"/>
        <v>12</v>
      </c>
      <c r="M11" s="4">
        <v>0.1</v>
      </c>
      <c r="N11" s="11" t="s">
        <v>44</v>
      </c>
      <c r="O11">
        <v>12</v>
      </c>
      <c r="P11">
        <v>12</v>
      </c>
      <c r="Q11" t="str">
        <f t="shared" si="1"/>
        <v/>
      </c>
      <c r="R11" s="4">
        <v>0</v>
      </c>
    </row>
    <row r="12" spans="1:18" x14ac:dyDescent="0.25">
      <c r="A12" s="1">
        <v>11</v>
      </c>
      <c r="B12" t="s">
        <v>11</v>
      </c>
      <c r="C12" t="s">
        <v>41</v>
      </c>
      <c r="F12" s="1">
        <v>12</v>
      </c>
      <c r="J12">
        <f>SUM(Table1[[#This Row],[Radio &amp;
Logistics]:[Community
Members]])</f>
        <v>12</v>
      </c>
      <c r="K12">
        <v>0</v>
      </c>
      <c r="L12">
        <f t="shared" si="2"/>
        <v>12</v>
      </c>
      <c r="M12" s="4">
        <v>0.1</v>
      </c>
      <c r="N12" s="11" t="s">
        <v>44</v>
      </c>
      <c r="O12">
        <v>12</v>
      </c>
      <c r="P12">
        <v>12</v>
      </c>
      <c r="Q12" t="str">
        <f t="shared" si="1"/>
        <v/>
      </c>
      <c r="R12" s="4">
        <v>0</v>
      </c>
    </row>
    <row r="13" spans="1:18" x14ac:dyDescent="0.25">
      <c r="A13" s="1">
        <v>12</v>
      </c>
      <c r="B13" t="s">
        <v>12</v>
      </c>
      <c r="C13" t="s">
        <v>41</v>
      </c>
      <c r="G13" s="1">
        <v>10</v>
      </c>
      <c r="J13">
        <f>SUM(Table1[[#This Row],[Radio &amp;
Logistics]:[Community
Members]])</f>
        <v>10</v>
      </c>
      <c r="K13">
        <v>0</v>
      </c>
      <c r="L13">
        <f t="shared" si="2"/>
        <v>10</v>
      </c>
      <c r="M13" s="4">
        <v>0.1</v>
      </c>
      <c r="N13" s="11" t="s">
        <v>44</v>
      </c>
      <c r="O13">
        <v>10</v>
      </c>
      <c r="P13">
        <v>10</v>
      </c>
      <c r="Q13" t="str">
        <f t="shared" si="1"/>
        <v/>
      </c>
      <c r="R13" s="4">
        <v>0</v>
      </c>
    </row>
    <row r="14" spans="1:18" x14ac:dyDescent="0.25">
      <c r="A14" s="1">
        <v>13</v>
      </c>
      <c r="B14" t="s">
        <v>63</v>
      </c>
      <c r="C14" t="s">
        <v>41</v>
      </c>
      <c r="D14" s="1">
        <v>10</v>
      </c>
      <c r="E14" s="1">
        <v>12</v>
      </c>
      <c r="F14" s="1">
        <v>12</v>
      </c>
      <c r="G14" s="1">
        <v>10</v>
      </c>
      <c r="H14" s="1">
        <v>16</v>
      </c>
      <c r="J14">
        <f>SUM(Table1[[#This Row],[Radio &amp;
Logistics]:[Community
Members]])</f>
        <v>60</v>
      </c>
      <c r="K14">
        <v>0</v>
      </c>
      <c r="L14">
        <f t="shared" si="2"/>
        <v>60</v>
      </c>
      <c r="M14" s="4">
        <v>19.989999999999998</v>
      </c>
      <c r="N14" s="11" t="s">
        <v>43</v>
      </c>
      <c r="O14">
        <v>20</v>
      </c>
      <c r="P14">
        <v>20</v>
      </c>
      <c r="Q14" t="str">
        <f t="shared" si="1"/>
        <v/>
      </c>
      <c r="R14" s="4">
        <f>291.68+(2*16.88)+(2*16.88)</f>
        <v>359.2</v>
      </c>
    </row>
    <row r="15" spans="1:18" x14ac:dyDescent="0.25">
      <c r="A15" s="7">
        <v>14</v>
      </c>
      <c r="B15" t="s">
        <v>64</v>
      </c>
      <c r="C15" t="s">
        <v>41</v>
      </c>
      <c r="D15" s="1">
        <v>30</v>
      </c>
      <c r="E15" s="1">
        <v>36</v>
      </c>
      <c r="F15" s="1">
        <v>36</v>
      </c>
      <c r="G15" s="1">
        <v>30</v>
      </c>
      <c r="H15" s="1">
        <f>48</f>
        <v>48</v>
      </c>
      <c r="I15">
        <f>(4*48)-30-36-36-30-48-3</f>
        <v>9</v>
      </c>
      <c r="J15" s="10">
        <f>SUM(Table1[[#This Row],[Radio &amp;
Logistics]:[Community
Members]])</f>
        <v>189</v>
      </c>
      <c r="K15">
        <v>0</v>
      </c>
      <c r="L15" s="10">
        <f>J15-K15</f>
        <v>189</v>
      </c>
      <c r="M15" s="4">
        <f>12.49/48</f>
        <v>0.26020833333333332</v>
      </c>
      <c r="N15" s="11" t="s">
        <v>43</v>
      </c>
      <c r="O15">
        <v>4</v>
      </c>
      <c r="P15">
        <v>4</v>
      </c>
      <c r="Q15" t="str">
        <f t="shared" si="1"/>
        <v/>
      </c>
      <c r="R15" s="4">
        <f>4*29.98</f>
        <v>119.92</v>
      </c>
    </row>
    <row r="16" spans="1:18" s="8" customFormat="1" x14ac:dyDescent="0.25">
      <c r="A16" s="1">
        <v>15</v>
      </c>
      <c r="B16" s="8" t="s">
        <v>13</v>
      </c>
      <c r="C16" t="s">
        <v>41</v>
      </c>
      <c r="D16" s="7">
        <v>10</v>
      </c>
      <c r="E16" s="7">
        <v>12</v>
      </c>
      <c r="F16" s="7">
        <v>12</v>
      </c>
      <c r="G16" s="7">
        <v>10</v>
      </c>
      <c r="H16" s="7">
        <v>4</v>
      </c>
      <c r="J16" s="8">
        <f>SUM(Table1[[#This Row],[Radio &amp;
Logistics]:[Community
Members]])</f>
        <v>48</v>
      </c>
      <c r="K16" s="8">
        <v>0</v>
      </c>
      <c r="L16" s="8">
        <f t="shared" si="2"/>
        <v>48</v>
      </c>
      <c r="M16" s="9">
        <f>14.95/6</f>
        <v>2.4916666666666667</v>
      </c>
      <c r="N16" s="11" t="s">
        <v>43</v>
      </c>
      <c r="O16" s="8">
        <v>48</v>
      </c>
      <c r="P16" s="8">
        <v>48</v>
      </c>
      <c r="Q16" s="8" t="str">
        <f t="shared" si="1"/>
        <v/>
      </c>
      <c r="R16" s="9">
        <f>156.06-(2*16.88)+300.68-(2*16.88)</f>
        <v>389.22</v>
      </c>
    </row>
    <row r="17" spans="1:18" x14ac:dyDescent="0.25">
      <c r="A17" s="1">
        <v>16</v>
      </c>
      <c r="B17" t="s">
        <v>14</v>
      </c>
      <c r="C17" t="s">
        <v>41</v>
      </c>
      <c r="D17" s="1">
        <v>10</v>
      </c>
      <c r="E17" s="1">
        <v>12</v>
      </c>
      <c r="F17" s="1">
        <v>12</v>
      </c>
      <c r="G17" s="1">
        <v>10</v>
      </c>
      <c r="H17" s="1">
        <v>4</v>
      </c>
      <c r="J17">
        <f>SUM(Table1[[#This Row],[Radio &amp;
Logistics]:[Community
Members]])</f>
        <v>48</v>
      </c>
      <c r="K17">
        <v>0</v>
      </c>
      <c r="L17">
        <f t="shared" si="2"/>
        <v>48</v>
      </c>
      <c r="M17" s="4">
        <f>2.59/12</f>
        <v>0.21583333333333332</v>
      </c>
      <c r="N17" t="s">
        <v>58</v>
      </c>
      <c r="O17">
        <v>48</v>
      </c>
      <c r="P17">
        <v>48</v>
      </c>
      <c r="Q17" t="str">
        <f t="shared" si="1"/>
        <v/>
      </c>
      <c r="R17" s="4">
        <v>6.51</v>
      </c>
    </row>
    <row r="18" spans="1:18" x14ac:dyDescent="0.25">
      <c r="A18" s="1">
        <v>17</v>
      </c>
      <c r="B18" t="s">
        <v>15</v>
      </c>
      <c r="C18" t="s">
        <v>41</v>
      </c>
      <c r="D18" s="1">
        <v>10</v>
      </c>
      <c r="J18">
        <f>SUM(Table1[[#This Row],[Radio &amp;
Logistics]:[Community
Members]])</f>
        <v>10</v>
      </c>
      <c r="K18">
        <v>0</v>
      </c>
      <c r="L18">
        <f t="shared" si="2"/>
        <v>10</v>
      </c>
      <c r="M18" s="4">
        <v>18.989999999999998</v>
      </c>
      <c r="N18" s="11" t="s">
        <v>43</v>
      </c>
      <c r="O18">
        <v>6</v>
      </c>
      <c r="P18">
        <v>6</v>
      </c>
      <c r="Q18" t="str">
        <f t="shared" si="1"/>
        <v/>
      </c>
      <c r="R18" s="4">
        <f>37.98+18.99+18.99+37.98</f>
        <v>113.94</v>
      </c>
    </row>
    <row r="19" spans="1:18" x14ac:dyDescent="0.25">
      <c r="A19" s="1">
        <v>18</v>
      </c>
      <c r="B19" t="s">
        <v>61</v>
      </c>
      <c r="C19" t="s">
        <v>41</v>
      </c>
      <c r="E19" s="1">
        <v>12</v>
      </c>
      <c r="J19">
        <f>SUM(Table1[[#This Row],[Radio &amp;
Logistics]:[Community
Members]])</f>
        <v>12</v>
      </c>
      <c r="K19">
        <v>0</v>
      </c>
      <c r="L19">
        <f t="shared" si="2"/>
        <v>12</v>
      </c>
      <c r="M19" s="4">
        <v>10</v>
      </c>
      <c r="N19" s="11" t="s">
        <v>43</v>
      </c>
      <c r="O19">
        <v>12</v>
      </c>
      <c r="Q19">
        <f t="shared" si="1"/>
        <v>12</v>
      </c>
      <c r="R19" s="4">
        <v>114.48</v>
      </c>
    </row>
    <row r="20" spans="1:18" x14ac:dyDescent="0.25">
      <c r="A20" s="1">
        <v>19</v>
      </c>
      <c r="B20" t="s">
        <v>45</v>
      </c>
      <c r="C20" t="s">
        <v>41</v>
      </c>
      <c r="E20" s="1">
        <v>12</v>
      </c>
      <c r="F20" s="1">
        <v>12</v>
      </c>
      <c r="J20">
        <f>SUM(Table1[[#This Row],[Radio &amp;
Logistics]:[Community
Members]])</f>
        <v>24</v>
      </c>
      <c r="K20">
        <v>0</v>
      </c>
      <c r="L20">
        <f t="shared" si="2"/>
        <v>24</v>
      </c>
      <c r="M20" s="4">
        <v>21.99</v>
      </c>
      <c r="N20" s="11" t="s">
        <v>43</v>
      </c>
      <c r="O20">
        <v>24</v>
      </c>
      <c r="P20">
        <v>24</v>
      </c>
      <c r="Q20" t="str">
        <f t="shared" si="1"/>
        <v/>
      </c>
      <c r="R20" s="4">
        <f>331.25-18.99</f>
        <v>312.26</v>
      </c>
    </row>
    <row r="21" spans="1:18" x14ac:dyDescent="0.25">
      <c r="A21" s="1">
        <v>20</v>
      </c>
      <c r="B21" t="s">
        <v>16</v>
      </c>
      <c r="C21" t="s">
        <v>41</v>
      </c>
      <c r="E21" s="1">
        <v>12</v>
      </c>
      <c r="J21">
        <f>SUM(Table1[[#This Row],[Radio &amp;
Logistics]:[Community
Members]])</f>
        <v>12</v>
      </c>
      <c r="K21">
        <v>0</v>
      </c>
      <c r="L21">
        <f t="shared" si="2"/>
        <v>12</v>
      </c>
      <c r="M21" s="4">
        <v>8.94</v>
      </c>
      <c r="N21" s="11" t="s">
        <v>43</v>
      </c>
      <c r="O21">
        <v>12</v>
      </c>
      <c r="P21">
        <v>12</v>
      </c>
      <c r="Q21" t="str">
        <f t="shared" si="1"/>
        <v/>
      </c>
      <c r="R21" s="4">
        <f>206.04</f>
        <v>206.04</v>
      </c>
    </row>
    <row r="22" spans="1:18" x14ac:dyDescent="0.25">
      <c r="A22" s="1">
        <v>21</v>
      </c>
      <c r="B22" t="s">
        <v>17</v>
      </c>
      <c r="C22" t="s">
        <v>41</v>
      </c>
      <c r="E22" s="1">
        <v>12</v>
      </c>
      <c r="F22" s="1">
        <v>12</v>
      </c>
      <c r="J22">
        <f>SUM(Table1[[#This Row],[Radio &amp;
Logistics]:[Community
Members]])</f>
        <v>24</v>
      </c>
      <c r="K22">
        <v>0</v>
      </c>
      <c r="L22">
        <f t="shared" si="2"/>
        <v>24</v>
      </c>
      <c r="M22" s="4">
        <v>1.99</v>
      </c>
      <c r="N22" s="11" t="s">
        <v>43</v>
      </c>
      <c r="O22">
        <v>24</v>
      </c>
      <c r="P22">
        <v>24</v>
      </c>
      <c r="Q22" t="str">
        <f t="shared" si="1"/>
        <v/>
      </c>
      <c r="R22" s="4">
        <v>47.76</v>
      </c>
    </row>
    <row r="23" spans="1:18" x14ac:dyDescent="0.25">
      <c r="A23" s="1">
        <v>22</v>
      </c>
      <c r="B23" t="s">
        <v>50</v>
      </c>
      <c r="C23" t="s">
        <v>41</v>
      </c>
      <c r="F23" s="1">
        <v>12</v>
      </c>
      <c r="J23">
        <f>SUM(Table1[[#This Row],[Radio &amp;
Logistics]:[Community
Members]])</f>
        <v>12</v>
      </c>
      <c r="K23">
        <v>0</v>
      </c>
      <c r="L23">
        <f t="shared" si="2"/>
        <v>12</v>
      </c>
      <c r="M23" s="4">
        <f>1.26+1.99</f>
        <v>3.25</v>
      </c>
      <c r="N23" s="11" t="s">
        <v>43</v>
      </c>
      <c r="O23">
        <v>12</v>
      </c>
      <c r="P23">
        <v>12</v>
      </c>
      <c r="Q23" t="str">
        <f t="shared" si="1"/>
        <v/>
      </c>
      <c r="R23" s="4">
        <f>40.2+40.2</f>
        <v>80.400000000000006</v>
      </c>
    </row>
    <row r="24" spans="1:18" x14ac:dyDescent="0.25">
      <c r="A24" s="1">
        <v>23</v>
      </c>
      <c r="B24" t="s">
        <v>60</v>
      </c>
      <c r="C24" t="s">
        <v>41</v>
      </c>
      <c r="F24" s="1">
        <v>36</v>
      </c>
      <c r="J24" s="10">
        <f>SUM(Table1[[#This Row],[Radio &amp;
Logistics]:[Community
Members]])</f>
        <v>36</v>
      </c>
      <c r="K24">
        <v>0</v>
      </c>
      <c r="L24" s="10">
        <f>J24-K24</f>
        <v>36</v>
      </c>
      <c r="M24" s="4">
        <f>8.99/36</f>
        <v>0.24972222222222223</v>
      </c>
      <c r="N24" s="11" t="s">
        <v>43</v>
      </c>
      <c r="O24">
        <v>1</v>
      </c>
      <c r="P24">
        <v>1</v>
      </c>
      <c r="Q24" s="10" t="str">
        <f>IF(O24-P24=0,"",O24-P24)</f>
        <v/>
      </c>
      <c r="R24" s="4">
        <v>9.82</v>
      </c>
    </row>
    <row r="25" spans="1:18" x14ac:dyDescent="0.25">
      <c r="A25" s="1">
        <v>24</v>
      </c>
      <c r="B25" t="s">
        <v>18</v>
      </c>
      <c r="C25" t="s">
        <v>41</v>
      </c>
      <c r="F25" s="1">
        <v>12</v>
      </c>
      <c r="J25">
        <f>SUM(Table1[[#This Row],[Radio &amp;
Logistics]:[Community
Members]])</f>
        <v>12</v>
      </c>
      <c r="K25">
        <v>0</v>
      </c>
      <c r="L25">
        <f t="shared" si="2"/>
        <v>12</v>
      </c>
      <c r="M25" s="4">
        <f>5.49+4.99</f>
        <v>10.48</v>
      </c>
      <c r="N25" s="11" t="s">
        <v>43</v>
      </c>
      <c r="O25">
        <v>12</v>
      </c>
      <c r="P25">
        <v>12</v>
      </c>
      <c r="Q25" t="str">
        <f t="shared" si="1"/>
        <v/>
      </c>
      <c r="R25" s="4">
        <f>261.6</f>
        <v>261.60000000000002</v>
      </c>
    </row>
    <row r="26" spans="1:18" x14ac:dyDescent="0.25">
      <c r="A26" s="1">
        <v>25</v>
      </c>
      <c r="B26" t="s">
        <v>19</v>
      </c>
      <c r="C26" t="s">
        <v>41</v>
      </c>
      <c r="F26" s="1">
        <v>12</v>
      </c>
      <c r="J26">
        <f>SUM(Table1[[#This Row],[Radio &amp;
Logistics]:[Community
Members]])</f>
        <v>12</v>
      </c>
      <c r="K26">
        <v>0</v>
      </c>
      <c r="L26">
        <f t="shared" si="2"/>
        <v>12</v>
      </c>
      <c r="M26" s="4">
        <v>14.97</v>
      </c>
      <c r="N26" s="11" t="s">
        <v>43</v>
      </c>
      <c r="O26">
        <v>12</v>
      </c>
      <c r="P26">
        <v>12</v>
      </c>
      <c r="Q26" t="str">
        <f t="shared" si="1"/>
        <v/>
      </c>
      <c r="R26" s="4">
        <v>157.19999999999999</v>
      </c>
    </row>
    <row r="27" spans="1:18" x14ac:dyDescent="0.25">
      <c r="A27" s="1">
        <v>26</v>
      </c>
      <c r="B27" t="s">
        <v>46</v>
      </c>
      <c r="C27" t="s">
        <v>41</v>
      </c>
      <c r="G27" s="1">
        <v>10</v>
      </c>
      <c r="J27">
        <f>SUM(Table1[[#This Row],[Radio &amp;
Logistics]:[Community
Members]])</f>
        <v>10</v>
      </c>
      <c r="K27">
        <v>0</v>
      </c>
      <c r="L27">
        <f t="shared" si="2"/>
        <v>10</v>
      </c>
      <c r="M27" s="4">
        <v>39.99</v>
      </c>
      <c r="N27" s="11" t="s">
        <v>43</v>
      </c>
      <c r="O27">
        <v>10</v>
      </c>
      <c r="P27">
        <v>10</v>
      </c>
      <c r="Q27" t="str">
        <f t="shared" si="1"/>
        <v/>
      </c>
      <c r="R27" s="4">
        <f>436.9</f>
        <v>436.9</v>
      </c>
    </row>
    <row r="28" spans="1:18" x14ac:dyDescent="0.25">
      <c r="A28" s="1">
        <v>27</v>
      </c>
      <c r="B28" t="s">
        <v>28</v>
      </c>
      <c r="C28" t="s">
        <v>42</v>
      </c>
      <c r="F28" s="1">
        <v>1</v>
      </c>
      <c r="J28" s="10">
        <f>SUM(Table1[[#This Row],[Radio &amp;
Logistics]:[Community
Members]])</f>
        <v>1</v>
      </c>
      <c r="K28">
        <v>1</v>
      </c>
      <c r="L28" s="10">
        <f t="shared" ref="L28:L35" si="3">J28-K28</f>
        <v>0</v>
      </c>
      <c r="M28" s="4">
        <v>223.84</v>
      </c>
      <c r="N28" s="11"/>
      <c r="Q28" t="str">
        <f t="shared" si="1"/>
        <v/>
      </c>
    </row>
    <row r="29" spans="1:18" x14ac:dyDescent="0.25">
      <c r="A29" s="1">
        <v>28</v>
      </c>
      <c r="B29" t="s">
        <v>34</v>
      </c>
      <c r="C29" t="s">
        <v>42</v>
      </c>
      <c r="F29" s="1">
        <v>1</v>
      </c>
      <c r="J29" s="10">
        <f>SUM(Table1[[#This Row],[Radio &amp;
Logistics]:[Community
Members]])</f>
        <v>1</v>
      </c>
      <c r="K29">
        <v>1</v>
      </c>
      <c r="L29" s="10">
        <f t="shared" si="3"/>
        <v>0</v>
      </c>
      <c r="M29" s="4">
        <v>39.99</v>
      </c>
      <c r="Q29" t="str">
        <f t="shared" si="1"/>
        <v/>
      </c>
    </row>
    <row r="30" spans="1:18" x14ac:dyDescent="0.25">
      <c r="A30" s="1">
        <v>29</v>
      </c>
      <c r="B30" t="s">
        <v>29</v>
      </c>
      <c r="C30" t="s">
        <v>42</v>
      </c>
      <c r="F30" s="1">
        <v>18</v>
      </c>
      <c r="J30" s="10">
        <f>SUM(Table1[[#This Row],[Radio &amp;
Logistics]:[Community
Members]])</f>
        <v>18</v>
      </c>
      <c r="K30">
        <v>18</v>
      </c>
      <c r="L30" s="10">
        <f t="shared" si="3"/>
        <v>0</v>
      </c>
      <c r="M30" s="4">
        <v>0.5</v>
      </c>
      <c r="Q30" t="str">
        <f t="shared" si="1"/>
        <v/>
      </c>
    </row>
    <row r="31" spans="1:18" x14ac:dyDescent="0.25">
      <c r="A31" s="1">
        <v>30</v>
      </c>
      <c r="B31" t="s">
        <v>30</v>
      </c>
      <c r="C31" t="s">
        <v>42</v>
      </c>
      <c r="F31" s="1">
        <v>2</v>
      </c>
      <c r="J31" s="10">
        <f>SUM(Table1[[#This Row],[Radio &amp;
Logistics]:[Community
Members]])</f>
        <v>2</v>
      </c>
      <c r="K31">
        <v>2</v>
      </c>
      <c r="L31" s="10">
        <f t="shared" si="3"/>
        <v>0</v>
      </c>
      <c r="M31" s="4">
        <v>98.31</v>
      </c>
      <c r="Q31" t="str">
        <f t="shared" si="1"/>
        <v/>
      </c>
    </row>
    <row r="32" spans="1:18" x14ac:dyDescent="0.25">
      <c r="A32" s="1">
        <v>31</v>
      </c>
      <c r="B32" t="s">
        <v>31</v>
      </c>
      <c r="C32" t="s">
        <v>42</v>
      </c>
      <c r="F32" s="1">
        <v>1</v>
      </c>
      <c r="J32" s="10">
        <f>SUM(Table1[[#This Row],[Radio &amp;
Logistics]:[Community
Members]])</f>
        <v>1</v>
      </c>
      <c r="K32">
        <v>1</v>
      </c>
      <c r="L32" s="10">
        <f t="shared" si="3"/>
        <v>0</v>
      </c>
      <c r="M32" s="4">
        <v>876.76</v>
      </c>
      <c r="Q32" t="str">
        <f t="shared" si="1"/>
        <v/>
      </c>
    </row>
    <row r="33" spans="1:18" x14ac:dyDescent="0.25">
      <c r="A33" s="1">
        <v>32</v>
      </c>
      <c r="B33" t="s">
        <v>32</v>
      </c>
      <c r="C33" t="s">
        <v>42</v>
      </c>
      <c r="F33" s="1">
        <v>1</v>
      </c>
      <c r="J33" s="10">
        <f>SUM(Table1[[#This Row],[Radio &amp;
Logistics]:[Community
Members]])</f>
        <v>1</v>
      </c>
      <c r="K33">
        <v>1</v>
      </c>
      <c r="L33" s="10">
        <f t="shared" si="3"/>
        <v>0</v>
      </c>
      <c r="M33" s="4">
        <v>16.43</v>
      </c>
      <c r="Q33" t="str">
        <f t="shared" si="1"/>
        <v/>
      </c>
    </row>
    <row r="34" spans="1:18" x14ac:dyDescent="0.25">
      <c r="A34" s="1">
        <v>33</v>
      </c>
      <c r="B34" t="s">
        <v>38</v>
      </c>
      <c r="C34" t="s">
        <v>42</v>
      </c>
      <c r="F34" s="1">
        <v>1</v>
      </c>
      <c r="J34" s="10">
        <f>SUM(Table1[[#This Row],[Radio &amp;
Logistics]:[Community
Members]])</f>
        <v>1</v>
      </c>
      <c r="K34">
        <v>1</v>
      </c>
      <c r="L34" s="10">
        <f>J34-K34</f>
        <v>0</v>
      </c>
      <c r="M34" s="4">
        <v>69.16</v>
      </c>
      <c r="Q34" t="str">
        <f t="shared" si="1"/>
        <v/>
      </c>
    </row>
    <row r="35" spans="1:18" x14ac:dyDescent="0.25">
      <c r="A35" s="1">
        <v>34</v>
      </c>
      <c r="B35" t="s">
        <v>33</v>
      </c>
      <c r="C35" t="s">
        <v>42</v>
      </c>
      <c r="F35" s="1">
        <v>2</v>
      </c>
      <c r="J35" s="10">
        <f>SUM(Table1[[#This Row],[Radio &amp;
Logistics]:[Community
Members]])</f>
        <v>2</v>
      </c>
      <c r="K35">
        <v>2</v>
      </c>
      <c r="L35" s="10">
        <f t="shared" si="3"/>
        <v>0</v>
      </c>
      <c r="M35" s="4">
        <v>15.01</v>
      </c>
      <c r="Q35" t="str">
        <f t="shared" si="1"/>
        <v/>
      </c>
    </row>
    <row r="36" spans="1:18" x14ac:dyDescent="0.25">
      <c r="A36" s="1">
        <v>35</v>
      </c>
      <c r="B36" t="s">
        <v>52</v>
      </c>
      <c r="C36" t="s">
        <v>42</v>
      </c>
      <c r="G36" s="1">
        <v>4</v>
      </c>
      <c r="J36" s="10">
        <f>SUM(Table1[[#This Row],[Radio &amp;
Logistics]:[Community
Members]])</f>
        <v>4</v>
      </c>
      <c r="K36">
        <v>0</v>
      </c>
      <c r="L36" s="10">
        <f>J36-K36</f>
        <v>4</v>
      </c>
      <c r="M36" s="4">
        <v>15.99</v>
      </c>
      <c r="N36" s="11" t="s">
        <v>43</v>
      </c>
      <c r="O36">
        <v>4</v>
      </c>
      <c r="P36">
        <v>4</v>
      </c>
      <c r="Q36" t="str">
        <f t="shared" si="1"/>
        <v/>
      </c>
      <c r="R36" s="4">
        <f>31.98+19.65+19.65+19.65+19.65</f>
        <v>110.58000000000001</v>
      </c>
    </row>
    <row r="37" spans="1:18" x14ac:dyDescent="0.25">
      <c r="A37" s="1">
        <v>36</v>
      </c>
      <c r="B37" t="s">
        <v>39</v>
      </c>
      <c r="C37" t="s">
        <v>42</v>
      </c>
      <c r="G37" s="1">
        <v>8</v>
      </c>
      <c r="J37" s="10">
        <f>SUM(Table1[[#This Row],[Radio &amp;
Logistics]:[Community
Members]])</f>
        <v>8</v>
      </c>
      <c r="K37">
        <v>0</v>
      </c>
      <c r="L37" s="10">
        <f>J37-K37</f>
        <v>8</v>
      </c>
      <c r="M37" s="4">
        <v>9.43</v>
      </c>
      <c r="N37" s="11" t="s">
        <v>43</v>
      </c>
      <c r="O37">
        <v>8</v>
      </c>
      <c r="P37">
        <v>8</v>
      </c>
      <c r="Q37" t="str">
        <f t="shared" si="1"/>
        <v/>
      </c>
      <c r="R37" s="4">
        <f>8*9.43</f>
        <v>75.44</v>
      </c>
    </row>
    <row r="38" spans="1:18" x14ac:dyDescent="0.25">
      <c r="A38" s="1">
        <v>37</v>
      </c>
      <c r="B38" t="s">
        <v>37</v>
      </c>
      <c r="C38" t="s">
        <v>41</v>
      </c>
      <c r="D38" s="1">
        <v>10</v>
      </c>
      <c r="E38" s="1">
        <v>12</v>
      </c>
      <c r="F38" s="1">
        <v>12</v>
      </c>
      <c r="G38" s="1">
        <v>10</v>
      </c>
      <c r="J38" s="10">
        <f>SUM(Table1[[#This Row],[Radio &amp;
Logistics]:[Community
Members]])</f>
        <v>44</v>
      </c>
      <c r="K38">
        <v>0</v>
      </c>
      <c r="L38" s="10">
        <f>J38-K38</f>
        <v>44</v>
      </c>
      <c r="M38" s="4">
        <f>1.99+0.6</f>
        <v>2.59</v>
      </c>
      <c r="N38" s="11" t="s">
        <v>43</v>
      </c>
      <c r="O38">
        <v>44</v>
      </c>
      <c r="P38">
        <v>44</v>
      </c>
      <c r="Q38" t="str">
        <f t="shared" si="1"/>
        <v/>
      </c>
      <c r="R38" s="4">
        <f>296.24+251.68-(8*9.43)</f>
        <v>472.48000000000008</v>
      </c>
    </row>
    <row r="39" spans="1:18" x14ac:dyDescent="0.25">
      <c r="A39" s="1">
        <v>38</v>
      </c>
      <c r="B39" t="s">
        <v>59</v>
      </c>
      <c r="C39" t="s">
        <v>41</v>
      </c>
      <c r="D39" s="1">
        <v>2</v>
      </c>
      <c r="E39" s="1">
        <v>2</v>
      </c>
      <c r="F39" s="1">
        <v>2</v>
      </c>
      <c r="G39" s="1">
        <v>2</v>
      </c>
      <c r="J39">
        <f>SUM(Table1[[#This Row],[Radio &amp;
Logistics]:[Community
Members]])</f>
        <v>8</v>
      </c>
      <c r="K39">
        <v>0</v>
      </c>
      <c r="L39">
        <f t="shared" ref="L39" si="4">J39-K39</f>
        <v>8</v>
      </c>
      <c r="M39" s="4">
        <v>29.98</v>
      </c>
      <c r="N39" s="11" t="s">
        <v>43</v>
      </c>
      <c r="O39">
        <v>4</v>
      </c>
      <c r="P39">
        <v>4</v>
      </c>
      <c r="Q39" t="str">
        <f t="shared" ref="Q39" si="5">IF(O39-P39=0,"",O39-P39)</f>
        <v/>
      </c>
      <c r="R39" s="4">
        <f>4*29.98+15.72</f>
        <v>135.64000000000001</v>
      </c>
    </row>
    <row r="40" spans="1:18" x14ac:dyDescent="0.25">
      <c r="A40" s="1">
        <v>39</v>
      </c>
      <c r="B40" t="s">
        <v>65</v>
      </c>
      <c r="C40" t="s">
        <v>41</v>
      </c>
      <c r="D40" s="1">
        <v>6</v>
      </c>
      <c r="E40" s="1">
        <v>6</v>
      </c>
      <c r="F40" s="1">
        <v>6</v>
      </c>
      <c r="G40" s="1">
        <v>6</v>
      </c>
      <c r="I40">
        <v>8</v>
      </c>
      <c r="J40">
        <f>SUM(Table1[[#This Row],[Radio &amp;
Logistics]:[Community
Members]])</f>
        <v>32</v>
      </c>
      <c r="K40">
        <v>0</v>
      </c>
      <c r="L40">
        <f t="shared" si="2"/>
        <v>32</v>
      </c>
      <c r="M40" s="4">
        <v>15.99</v>
      </c>
      <c r="N40" t="s">
        <v>66</v>
      </c>
      <c r="O40">
        <v>1</v>
      </c>
      <c r="P40">
        <v>1</v>
      </c>
      <c r="Q40" t="str">
        <f t="shared" si="1"/>
        <v/>
      </c>
      <c r="R40" s="4">
        <v>15.99</v>
      </c>
    </row>
    <row r="42" spans="1:18" x14ac:dyDescent="0.25">
      <c r="L42" s="13" t="s">
        <v>20</v>
      </c>
      <c r="M42" s="13"/>
      <c r="R42" s="4">
        <f>SUM(Table1[CHARGED])</f>
        <v>3425.3799999999997</v>
      </c>
    </row>
    <row r="43" spans="1:18" x14ac:dyDescent="0.25">
      <c r="L43" t="s">
        <v>53</v>
      </c>
    </row>
    <row r="44" spans="1:18" x14ac:dyDescent="0.25">
      <c r="L44" t="s">
        <v>27</v>
      </c>
    </row>
    <row r="45" spans="1:18" x14ac:dyDescent="0.25">
      <c r="L45" s="14" t="s">
        <v>35</v>
      </c>
      <c r="M45" s="14"/>
      <c r="R45">
        <v>76</v>
      </c>
    </row>
    <row r="46" spans="1:18" x14ac:dyDescent="0.25">
      <c r="R46"/>
    </row>
    <row r="47" spans="1:18" x14ac:dyDescent="0.25">
      <c r="L47" s="13" t="s">
        <v>36</v>
      </c>
      <c r="M47" s="14"/>
      <c r="R47" s="6">
        <f>R42/R45</f>
        <v>45.070789473684208</v>
      </c>
    </row>
  </sheetData>
  <mergeCells count="3">
    <mergeCell ref="L42:M42"/>
    <mergeCell ref="L47:M47"/>
    <mergeCell ref="L45:M45"/>
  </mergeCells>
  <hyperlinks>
    <hyperlink ref="N2" r:id="rId1"/>
    <hyperlink ref="N3:N10" r:id="rId2" display="FedEx"/>
    <hyperlink ref="N11:N13" r:id="rId3" display="FedEx"/>
    <hyperlink ref="N14" r:id="rId4"/>
    <hyperlink ref="N16" r:id="rId5"/>
    <hyperlink ref="N18" r:id="rId6"/>
    <hyperlink ref="N19" r:id="rId7"/>
    <hyperlink ref="N20" r:id="rId8"/>
    <hyperlink ref="N22" r:id="rId9"/>
    <hyperlink ref="N21" r:id="rId10"/>
    <hyperlink ref="N23" r:id="rId11"/>
    <hyperlink ref="N25" r:id="rId12"/>
    <hyperlink ref="N26" r:id="rId13"/>
    <hyperlink ref="N27" r:id="rId14"/>
    <hyperlink ref="N36" r:id="rId15"/>
    <hyperlink ref="N37" r:id="rId16"/>
    <hyperlink ref="N38" r:id="rId17"/>
    <hyperlink ref="N15" r:id="rId18"/>
    <hyperlink ref="N24" r:id="rId19"/>
    <hyperlink ref="N39" r:id="rId20"/>
  </hyperlinks>
  <pageMargins left="0.7" right="0.7" top="0.75" bottom="0.75" header="0.3" footer="0.3"/>
  <pageSetup scale="50" fitToHeight="0" orientation="landscape" horizontalDpi="4294967293" verticalDpi="4294967293" r:id="rId21"/>
  <tableParts count="1"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" sqref="B4"/>
    </sheetView>
  </sheetViews>
  <sheetFormatPr defaultRowHeight="15" x14ac:dyDescent="0.25"/>
  <cols>
    <col min="1" max="1" width="12.140625" customWidth="1"/>
    <col min="2" max="2" width="15.85546875" customWidth="1"/>
    <col min="3" max="3" width="15.5703125" customWidth="1"/>
    <col min="4" max="4" width="19.28515625" customWidth="1"/>
    <col min="5" max="5" width="28.28515625" customWidth="1"/>
    <col min="6" max="6" width="13.7109375" customWidth="1"/>
    <col min="7" max="7" width="10.7109375" customWidth="1"/>
  </cols>
  <sheetData>
    <row r="1" spans="1:7" x14ac:dyDescent="0.2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</row>
    <row r="2" spans="1:7" x14ac:dyDescent="0.25">
      <c r="A2">
        <v>2</v>
      </c>
      <c r="B2" t="s">
        <v>80</v>
      </c>
      <c r="C2" t="s">
        <v>74</v>
      </c>
      <c r="D2" t="s">
        <v>75</v>
      </c>
      <c r="E2" t="s">
        <v>76</v>
      </c>
      <c r="F2" t="s">
        <v>77</v>
      </c>
      <c r="G2">
        <v>1</v>
      </c>
    </row>
    <row r="3" spans="1:7" x14ac:dyDescent="0.25">
      <c r="A3">
        <v>2</v>
      </c>
      <c r="B3" t="s">
        <v>80</v>
      </c>
      <c r="C3" t="s">
        <v>74</v>
      </c>
      <c r="D3" t="s">
        <v>78</v>
      </c>
      <c r="E3" t="s">
        <v>79</v>
      </c>
      <c r="G3">
        <v>2</v>
      </c>
    </row>
    <row r="4" spans="1:7" x14ac:dyDescent="0.25">
      <c r="A4">
        <v>4</v>
      </c>
      <c r="B4" t="s">
        <v>80</v>
      </c>
      <c r="C4" t="s">
        <v>81</v>
      </c>
      <c r="D4" t="s">
        <v>82</v>
      </c>
      <c r="E4" t="s">
        <v>83</v>
      </c>
      <c r="F4" t="s">
        <v>84</v>
      </c>
      <c r="G4">
        <v>3</v>
      </c>
    </row>
    <row r="5" spans="1:7" x14ac:dyDescent="0.25">
      <c r="A5">
        <v>1</v>
      </c>
      <c r="B5" t="s">
        <v>80</v>
      </c>
      <c r="C5" t="s">
        <v>81</v>
      </c>
      <c r="D5" t="s">
        <v>85</v>
      </c>
      <c r="G5">
        <v>4</v>
      </c>
    </row>
    <row r="6" spans="1:7" x14ac:dyDescent="0.25">
      <c r="A6">
        <v>3</v>
      </c>
      <c r="B6" t="s">
        <v>80</v>
      </c>
      <c r="C6" t="s">
        <v>86</v>
      </c>
      <c r="D6" t="s">
        <v>87</v>
      </c>
      <c r="E6" t="s">
        <v>88</v>
      </c>
      <c r="F6" t="s">
        <v>89</v>
      </c>
      <c r="G6">
        <v>5</v>
      </c>
    </row>
    <row r="7" spans="1:7" x14ac:dyDescent="0.25">
      <c r="A7">
        <v>1</v>
      </c>
      <c r="B7" t="s">
        <v>80</v>
      </c>
      <c r="C7" t="s">
        <v>86</v>
      </c>
      <c r="D7" t="s">
        <v>90</v>
      </c>
      <c r="E7" t="s">
        <v>91</v>
      </c>
      <c r="F7" t="s">
        <v>92</v>
      </c>
      <c r="G7">
        <v>6</v>
      </c>
    </row>
    <row r="8" spans="1:7" x14ac:dyDescent="0.25">
      <c r="A8">
        <v>4</v>
      </c>
      <c r="B8" t="s">
        <v>80</v>
      </c>
      <c r="C8" t="s">
        <v>93</v>
      </c>
      <c r="D8" t="s">
        <v>94</v>
      </c>
      <c r="E8" t="s">
        <v>95</v>
      </c>
      <c r="F8" t="s">
        <v>96</v>
      </c>
      <c r="G8">
        <v>7</v>
      </c>
    </row>
    <row r="9" spans="1:7" x14ac:dyDescent="0.25">
      <c r="A9">
        <v>1</v>
      </c>
      <c r="B9" t="s">
        <v>80</v>
      </c>
      <c r="C9" t="s">
        <v>93</v>
      </c>
      <c r="D9" t="s">
        <v>97</v>
      </c>
      <c r="E9" t="s">
        <v>98</v>
      </c>
      <c r="F9" t="s">
        <v>99</v>
      </c>
      <c r="G9">
        <v>8</v>
      </c>
    </row>
    <row r="10" spans="1:7" x14ac:dyDescent="0.25">
      <c r="A10">
        <v>2</v>
      </c>
      <c r="B10" t="s">
        <v>80</v>
      </c>
      <c r="C10" t="s">
        <v>100</v>
      </c>
      <c r="D10" t="s">
        <v>101</v>
      </c>
      <c r="E10" t="s">
        <v>102</v>
      </c>
      <c r="G10">
        <v>9</v>
      </c>
    </row>
    <row r="11" spans="1:7" x14ac:dyDescent="0.25">
      <c r="A11">
        <v>3</v>
      </c>
      <c r="B11" t="s">
        <v>80</v>
      </c>
      <c r="C11" t="s">
        <v>100</v>
      </c>
      <c r="D11" t="s">
        <v>103</v>
      </c>
      <c r="E11" t="s">
        <v>104</v>
      </c>
      <c r="G11">
        <v>10</v>
      </c>
    </row>
    <row r="12" spans="1:7" x14ac:dyDescent="0.25">
      <c r="A12">
        <v>3</v>
      </c>
      <c r="B12" t="s">
        <v>80</v>
      </c>
      <c r="C12" t="s">
        <v>105</v>
      </c>
      <c r="D12" t="s">
        <v>106</v>
      </c>
      <c r="E12" t="s">
        <v>107</v>
      </c>
      <c r="G12">
        <v>11</v>
      </c>
    </row>
    <row r="13" spans="1:7" x14ac:dyDescent="0.25">
      <c r="A13">
        <v>4</v>
      </c>
      <c r="B13" t="s">
        <v>80</v>
      </c>
      <c r="C13" t="s">
        <v>108</v>
      </c>
      <c r="D13" t="s">
        <v>109</v>
      </c>
      <c r="E13" t="s">
        <v>110</v>
      </c>
      <c r="F13" t="s">
        <v>111</v>
      </c>
      <c r="G13">
        <v>12</v>
      </c>
    </row>
    <row r="14" spans="1:7" x14ac:dyDescent="0.25">
      <c r="A14">
        <v>3</v>
      </c>
      <c r="B14" t="s">
        <v>80</v>
      </c>
      <c r="C14" t="s">
        <v>112</v>
      </c>
      <c r="D14" t="s">
        <v>113</v>
      </c>
      <c r="E14" t="s">
        <v>114</v>
      </c>
      <c r="F14" t="s">
        <v>115</v>
      </c>
      <c r="G14">
        <v>13</v>
      </c>
    </row>
    <row r="15" spans="1:7" x14ac:dyDescent="0.25">
      <c r="A15">
        <v>3</v>
      </c>
      <c r="B15" t="s">
        <v>80</v>
      </c>
      <c r="C15" t="s">
        <v>116</v>
      </c>
      <c r="D15" t="s">
        <v>117</v>
      </c>
      <c r="E15" t="s">
        <v>118</v>
      </c>
      <c r="F15" t="s">
        <v>119</v>
      </c>
      <c r="G15">
        <v>14</v>
      </c>
    </row>
    <row r="16" spans="1:7" x14ac:dyDescent="0.25">
      <c r="A16">
        <v>3</v>
      </c>
      <c r="B16" t="s">
        <v>120</v>
      </c>
      <c r="C16" t="s">
        <v>121</v>
      </c>
      <c r="D16" t="s">
        <v>122</v>
      </c>
      <c r="E16" t="s">
        <v>123</v>
      </c>
      <c r="G16">
        <v>15</v>
      </c>
    </row>
    <row r="17" spans="1:7" x14ac:dyDescent="0.25">
      <c r="A17">
        <v>2</v>
      </c>
      <c r="B17" t="s">
        <v>120</v>
      </c>
      <c r="C17" t="s">
        <v>124</v>
      </c>
      <c r="D17" t="s">
        <v>125</v>
      </c>
      <c r="E17" t="s">
        <v>126</v>
      </c>
      <c r="G17">
        <v>16</v>
      </c>
    </row>
    <row r="18" spans="1:7" x14ac:dyDescent="0.25">
      <c r="A18">
        <v>4</v>
      </c>
      <c r="B18" t="s">
        <v>80</v>
      </c>
      <c r="C18" t="s">
        <v>127</v>
      </c>
      <c r="D18" t="s">
        <v>128</v>
      </c>
      <c r="E18" t="s">
        <v>129</v>
      </c>
      <c r="F18" t="s">
        <v>130</v>
      </c>
      <c r="G18">
        <v>17</v>
      </c>
    </row>
    <row r="19" spans="1:7" x14ac:dyDescent="0.25">
      <c r="A19">
        <v>1</v>
      </c>
      <c r="B19" t="s">
        <v>80</v>
      </c>
      <c r="C19" t="s">
        <v>131</v>
      </c>
      <c r="D19" t="s">
        <v>132</v>
      </c>
      <c r="E19" t="s">
        <v>133</v>
      </c>
      <c r="F19" t="s">
        <v>134</v>
      </c>
      <c r="G19">
        <v>18</v>
      </c>
    </row>
    <row r="20" spans="1:7" x14ac:dyDescent="0.25">
      <c r="A20">
        <v>2</v>
      </c>
      <c r="B20" t="s">
        <v>80</v>
      </c>
      <c r="C20" t="s">
        <v>135</v>
      </c>
      <c r="D20" t="s">
        <v>136</v>
      </c>
      <c r="E20" t="s">
        <v>137</v>
      </c>
      <c r="F20" t="s">
        <v>138</v>
      </c>
      <c r="G20">
        <v>19</v>
      </c>
    </row>
    <row r="21" spans="1:7" x14ac:dyDescent="0.25">
      <c r="A21">
        <v>2</v>
      </c>
      <c r="B21" t="s">
        <v>80</v>
      </c>
      <c r="C21" t="s">
        <v>135</v>
      </c>
      <c r="D21" t="s">
        <v>139</v>
      </c>
      <c r="E21" t="s">
        <v>140</v>
      </c>
      <c r="F21" t="s">
        <v>141</v>
      </c>
      <c r="G21">
        <v>20</v>
      </c>
    </row>
    <row r="22" spans="1:7" x14ac:dyDescent="0.25">
      <c r="A22">
        <v>1</v>
      </c>
      <c r="B22" t="s">
        <v>80</v>
      </c>
      <c r="C22" t="s">
        <v>142</v>
      </c>
      <c r="D22" t="s">
        <v>143</v>
      </c>
      <c r="E22" t="s">
        <v>144</v>
      </c>
      <c r="G22">
        <v>21</v>
      </c>
    </row>
    <row r="23" spans="1:7" x14ac:dyDescent="0.25">
      <c r="A23">
        <v>4</v>
      </c>
      <c r="B23" t="s">
        <v>80</v>
      </c>
      <c r="C23" t="s">
        <v>145</v>
      </c>
      <c r="D23" t="s">
        <v>146</v>
      </c>
      <c r="E23" t="s">
        <v>147</v>
      </c>
      <c r="F23" t="s">
        <v>148</v>
      </c>
      <c r="G23">
        <v>22</v>
      </c>
    </row>
    <row r="24" spans="1:7" x14ac:dyDescent="0.25">
      <c r="A24">
        <v>1</v>
      </c>
      <c r="B24" t="s">
        <v>80</v>
      </c>
      <c r="C24" t="s">
        <v>149</v>
      </c>
      <c r="D24" t="s">
        <v>150</v>
      </c>
      <c r="E24" t="s">
        <v>151</v>
      </c>
      <c r="F24" t="s">
        <v>152</v>
      </c>
      <c r="G24">
        <v>23</v>
      </c>
    </row>
    <row r="25" spans="1:7" x14ac:dyDescent="0.25">
      <c r="A25">
        <v>3</v>
      </c>
      <c r="B25" t="s">
        <v>80</v>
      </c>
      <c r="C25" t="s">
        <v>149</v>
      </c>
      <c r="D25" t="s">
        <v>153</v>
      </c>
      <c r="E25" t="s">
        <v>154</v>
      </c>
      <c r="F25" t="s">
        <v>155</v>
      </c>
      <c r="G25">
        <v>24</v>
      </c>
    </row>
    <row r="26" spans="1:7" x14ac:dyDescent="0.25">
      <c r="A26">
        <v>1</v>
      </c>
      <c r="B26" t="s">
        <v>120</v>
      </c>
      <c r="C26" t="s">
        <v>156</v>
      </c>
      <c r="D26" t="s">
        <v>157</v>
      </c>
      <c r="E26" t="s">
        <v>158</v>
      </c>
      <c r="F26" t="s">
        <v>159</v>
      </c>
      <c r="G26">
        <v>25</v>
      </c>
    </row>
    <row r="27" spans="1:7" x14ac:dyDescent="0.25">
      <c r="A27">
        <v>4</v>
      </c>
      <c r="B27" t="s">
        <v>80</v>
      </c>
      <c r="C27" t="s">
        <v>160</v>
      </c>
      <c r="D27" t="s">
        <v>161</v>
      </c>
      <c r="E27" t="s">
        <v>162</v>
      </c>
      <c r="G27">
        <v>26</v>
      </c>
    </row>
    <row r="28" spans="1:7" x14ac:dyDescent="0.25">
      <c r="A28">
        <v>3</v>
      </c>
      <c r="B28" t="s">
        <v>80</v>
      </c>
      <c r="C28" t="s">
        <v>163</v>
      </c>
      <c r="D28" t="s">
        <v>164</v>
      </c>
      <c r="E28" t="s">
        <v>165</v>
      </c>
      <c r="F28" t="s">
        <v>166</v>
      </c>
      <c r="G28">
        <v>27</v>
      </c>
    </row>
    <row r="29" spans="1:7" x14ac:dyDescent="0.25">
      <c r="A29">
        <v>1</v>
      </c>
      <c r="B29" t="s">
        <v>80</v>
      </c>
      <c r="C29" t="s">
        <v>167</v>
      </c>
      <c r="D29" t="s">
        <v>168</v>
      </c>
      <c r="E29" t="s">
        <v>169</v>
      </c>
      <c r="F29" t="s">
        <v>170</v>
      </c>
      <c r="G29">
        <v>28</v>
      </c>
    </row>
    <row r="30" spans="1:7" x14ac:dyDescent="0.25">
      <c r="A30">
        <v>1</v>
      </c>
      <c r="C30" t="s">
        <v>171</v>
      </c>
      <c r="D30" t="s">
        <v>172</v>
      </c>
      <c r="E30" t="s">
        <v>173</v>
      </c>
      <c r="F30" t="s">
        <v>174</v>
      </c>
      <c r="G30">
        <v>29</v>
      </c>
    </row>
    <row r="31" spans="1:7" x14ac:dyDescent="0.25">
      <c r="A31">
        <v>4</v>
      </c>
      <c r="C31" t="s">
        <v>171</v>
      </c>
      <c r="D31" t="s">
        <v>175</v>
      </c>
      <c r="G31">
        <v>30</v>
      </c>
    </row>
    <row r="32" spans="1:7" x14ac:dyDescent="0.25">
      <c r="A32">
        <v>3</v>
      </c>
      <c r="B32" t="s">
        <v>80</v>
      </c>
      <c r="C32" t="s">
        <v>176</v>
      </c>
      <c r="D32" t="s">
        <v>177</v>
      </c>
      <c r="E32" t="s">
        <v>178</v>
      </c>
      <c r="F32" t="s">
        <v>179</v>
      </c>
      <c r="G32">
        <v>31</v>
      </c>
    </row>
    <row r="33" spans="1:7" x14ac:dyDescent="0.25">
      <c r="A33">
        <v>2</v>
      </c>
      <c r="B33" t="s">
        <v>80</v>
      </c>
      <c r="C33" t="s">
        <v>180</v>
      </c>
      <c r="D33" t="s">
        <v>181</v>
      </c>
      <c r="E33" t="s">
        <v>182</v>
      </c>
      <c r="F33" t="s">
        <v>183</v>
      </c>
      <c r="G33">
        <v>32</v>
      </c>
    </row>
    <row r="34" spans="1:7" x14ac:dyDescent="0.25">
      <c r="A34">
        <v>2</v>
      </c>
      <c r="B34" t="s">
        <v>80</v>
      </c>
      <c r="C34" t="s">
        <v>180</v>
      </c>
      <c r="D34" t="s">
        <v>184</v>
      </c>
      <c r="E34" t="s">
        <v>185</v>
      </c>
      <c r="F34" t="s">
        <v>186</v>
      </c>
      <c r="G34">
        <v>33</v>
      </c>
    </row>
    <row r="35" spans="1:7" x14ac:dyDescent="0.25">
      <c r="A35">
        <v>3</v>
      </c>
      <c r="B35" t="s">
        <v>80</v>
      </c>
      <c r="C35" t="s">
        <v>187</v>
      </c>
      <c r="D35" t="s">
        <v>188</v>
      </c>
      <c r="E35" t="s">
        <v>189</v>
      </c>
      <c r="F35" t="s">
        <v>190</v>
      </c>
      <c r="G35">
        <v>34</v>
      </c>
    </row>
    <row r="36" spans="1:7" x14ac:dyDescent="0.25">
      <c r="A36">
        <v>2</v>
      </c>
      <c r="B36" t="s">
        <v>80</v>
      </c>
      <c r="C36" t="s">
        <v>191</v>
      </c>
      <c r="D36" t="s">
        <v>192</v>
      </c>
      <c r="E36" t="s">
        <v>193</v>
      </c>
      <c r="F36" t="s">
        <v>194</v>
      </c>
      <c r="G36">
        <v>35</v>
      </c>
    </row>
    <row r="37" spans="1:7" x14ac:dyDescent="0.25">
      <c r="A37">
        <v>2</v>
      </c>
      <c r="B37" t="s">
        <v>80</v>
      </c>
      <c r="C37" t="s">
        <v>195</v>
      </c>
      <c r="D37" t="s">
        <v>196</v>
      </c>
      <c r="E37" t="s">
        <v>197</v>
      </c>
      <c r="F37" t="s">
        <v>198</v>
      </c>
      <c r="G37">
        <v>36</v>
      </c>
    </row>
    <row r="38" spans="1:7" x14ac:dyDescent="0.25">
      <c r="A38">
        <v>1</v>
      </c>
      <c r="B38" t="s">
        <v>80</v>
      </c>
      <c r="C38" t="s">
        <v>195</v>
      </c>
      <c r="D38" t="s">
        <v>199</v>
      </c>
      <c r="E38" t="s">
        <v>200</v>
      </c>
      <c r="F38" t="s">
        <v>201</v>
      </c>
      <c r="G38">
        <v>37</v>
      </c>
    </row>
    <row r="39" spans="1:7" x14ac:dyDescent="0.25">
      <c r="A39">
        <v>3</v>
      </c>
      <c r="B39" t="s">
        <v>80</v>
      </c>
      <c r="C39" t="s">
        <v>202</v>
      </c>
      <c r="D39" t="s">
        <v>203</v>
      </c>
      <c r="F39" t="s">
        <v>204</v>
      </c>
      <c r="G39">
        <v>38</v>
      </c>
    </row>
    <row r="40" spans="1:7" x14ac:dyDescent="0.25">
      <c r="A40">
        <v>4</v>
      </c>
      <c r="B40" t="s">
        <v>80</v>
      </c>
      <c r="C40" t="s">
        <v>202</v>
      </c>
      <c r="D40" t="s">
        <v>205</v>
      </c>
      <c r="E40" t="s">
        <v>206</v>
      </c>
      <c r="F40" t="s">
        <v>207</v>
      </c>
      <c r="G40">
        <v>39</v>
      </c>
    </row>
    <row r="41" spans="1:7" x14ac:dyDescent="0.25">
      <c r="A41">
        <v>4</v>
      </c>
      <c r="B41" t="s">
        <v>120</v>
      </c>
      <c r="C41" t="s">
        <v>208</v>
      </c>
      <c r="D41" t="s">
        <v>209</v>
      </c>
      <c r="E41" t="s">
        <v>210</v>
      </c>
      <c r="F41" t="s">
        <v>211</v>
      </c>
      <c r="G41">
        <v>40</v>
      </c>
    </row>
    <row r="42" spans="1:7" x14ac:dyDescent="0.25">
      <c r="A42">
        <v>2</v>
      </c>
      <c r="B42" t="s">
        <v>120</v>
      </c>
      <c r="C42" t="s">
        <v>212</v>
      </c>
      <c r="D42" t="s">
        <v>213</v>
      </c>
      <c r="E42" t="s">
        <v>214</v>
      </c>
      <c r="F42" t="s">
        <v>215</v>
      </c>
      <c r="G42">
        <v>41</v>
      </c>
    </row>
    <row r="43" spans="1:7" x14ac:dyDescent="0.25">
      <c r="A43">
        <v>2</v>
      </c>
      <c r="B43" t="s">
        <v>80</v>
      </c>
      <c r="C43" t="s">
        <v>216</v>
      </c>
      <c r="D43" t="s">
        <v>217</v>
      </c>
      <c r="E43" t="s">
        <v>218</v>
      </c>
      <c r="F43" t="s">
        <v>219</v>
      </c>
      <c r="G43">
        <v>42</v>
      </c>
    </row>
    <row r="44" spans="1:7" x14ac:dyDescent="0.25">
      <c r="A44">
        <v>4</v>
      </c>
      <c r="B44" t="s">
        <v>80</v>
      </c>
      <c r="C44" t="s">
        <v>220</v>
      </c>
      <c r="D44" t="s">
        <v>221</v>
      </c>
      <c r="E44" t="s">
        <v>222</v>
      </c>
      <c r="F44" t="s">
        <v>223</v>
      </c>
      <c r="G44">
        <v>43</v>
      </c>
    </row>
    <row r="45" spans="1:7" x14ac:dyDescent="0.25">
      <c r="A45">
        <v>3</v>
      </c>
      <c r="B45" t="s">
        <v>80</v>
      </c>
      <c r="C45" t="s">
        <v>220</v>
      </c>
      <c r="D45" t="s">
        <v>224</v>
      </c>
      <c r="E45" t="s">
        <v>225</v>
      </c>
      <c r="F45" t="s">
        <v>226</v>
      </c>
      <c r="G45"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Purchasing</vt:lpstr>
      <vt:lpstr>Distribution</vt:lpstr>
      <vt:lpstr>Purchasing!Print_Area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Sheppard</dc:creator>
  <cp:lastModifiedBy>Scott Sheppard</cp:lastModifiedBy>
  <cp:lastPrinted>2017-08-19T21:41:39Z</cp:lastPrinted>
  <dcterms:created xsi:type="dcterms:W3CDTF">2017-07-14T17:16:17Z</dcterms:created>
  <dcterms:modified xsi:type="dcterms:W3CDTF">2017-09-27T04:17:01Z</dcterms:modified>
</cp:coreProperties>
</file>